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0834AEEF-FE7E-4712-9B01-A66005A2F8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2 Table SCH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1" l="1"/>
  <c r="P3" i="11"/>
  <c r="F18" i="11"/>
  <c r="G4" i="11"/>
  <c r="J3" i="11"/>
  <c r="G3" i="11"/>
  <c r="P14" i="11"/>
  <c r="P13" i="11"/>
  <c r="P12" i="11"/>
  <c r="P11" i="11"/>
  <c r="P10" i="11"/>
  <c r="P9" i="11"/>
  <c r="P8" i="11"/>
  <c r="P7" i="11"/>
  <c r="P6" i="11"/>
  <c r="P5" i="11"/>
  <c r="P4" i="11"/>
  <c r="I8" i="11" l="1"/>
  <c r="K8" i="11" s="1"/>
  <c r="Q8" i="11" s="1"/>
  <c r="S8" i="11" l="1"/>
  <c r="R8" i="11"/>
  <c r="H11" i="11"/>
  <c r="G11" i="11"/>
  <c r="J9" i="11"/>
  <c r="I9" i="11"/>
  <c r="H9" i="11"/>
  <c r="G9" i="11"/>
  <c r="J12" i="11"/>
  <c r="I12" i="11"/>
  <c r="H12" i="11"/>
  <c r="J13" i="11"/>
  <c r="I13" i="11"/>
  <c r="H13" i="11"/>
  <c r="G5" i="11"/>
  <c r="K5" i="11" s="1"/>
  <c r="Q5" i="11" s="1"/>
  <c r="I14" i="11"/>
  <c r="H14" i="11"/>
  <c r="G14" i="11"/>
  <c r="G6" i="11"/>
  <c r="K6" i="11" s="1"/>
  <c r="Q6" i="11" s="1"/>
  <c r="I10" i="11"/>
  <c r="K10" i="11" s="1"/>
  <c r="Q10" i="11" s="1"/>
  <c r="J4" i="11"/>
  <c r="I4" i="11"/>
  <c r="H4" i="11"/>
  <c r="I3" i="11"/>
  <c r="H3" i="11"/>
  <c r="J7" i="11"/>
  <c r="I7" i="11"/>
  <c r="G7" i="11"/>
  <c r="R6" i="11" l="1"/>
  <c r="S6" i="11"/>
  <c r="S10" i="11"/>
  <c r="R10" i="11"/>
  <c r="R5" i="11"/>
  <c r="S5" i="11"/>
  <c r="K3" i="11"/>
  <c r="Q3" i="11" s="1"/>
  <c r="K11" i="11"/>
  <c r="Q11" i="11" s="1"/>
  <c r="K9" i="11"/>
  <c r="Q9" i="11" s="1"/>
  <c r="K12" i="11"/>
  <c r="Q12" i="11" s="1"/>
  <c r="K4" i="11"/>
  <c r="Q4" i="11" s="1"/>
  <c r="K7" i="11"/>
  <c r="Q7" i="11" s="1"/>
  <c r="K14" i="11"/>
  <c r="Q14" i="11" s="1"/>
  <c r="K13" i="11"/>
  <c r="Q13" i="11" s="1"/>
  <c r="S11" i="11" l="1"/>
  <c r="R11" i="11"/>
  <c r="R12" i="11"/>
  <c r="S12" i="11"/>
  <c r="S13" i="11"/>
  <c r="R13" i="11"/>
  <c r="S7" i="11"/>
  <c r="R7" i="11"/>
  <c r="R4" i="11"/>
  <c r="S4" i="11"/>
  <c r="R9" i="11"/>
  <c r="S9" i="11"/>
  <c r="S3" i="11"/>
  <c r="R3" i="11"/>
  <c r="S14" i="11"/>
  <c r="R14" i="11"/>
  <c r="L18" i="11"/>
  <c r="R15" i="11" l="1"/>
  <c r="R16" i="11" s="1"/>
  <c r="S15" i="11"/>
  <c r="S16" i="11" s="1"/>
</calcChain>
</file>

<file path=xl/sharedStrings.xml><?xml version="1.0" encoding="utf-8"?>
<sst xmlns="http://schemas.openxmlformats.org/spreadsheetml/2006/main" count="59" uniqueCount="40">
  <si>
    <t>Vegetables</t>
  </si>
  <si>
    <t>Fruit</t>
  </si>
  <si>
    <t>Legumes</t>
  </si>
  <si>
    <t>Whole grain</t>
  </si>
  <si>
    <t>Red meat</t>
  </si>
  <si>
    <t>Processed meat</t>
  </si>
  <si>
    <t>Sugar-sweetened beverages</t>
  </si>
  <si>
    <t>Nuts</t>
  </si>
  <si>
    <t>Fish</t>
  </si>
  <si>
    <t>Eggs</t>
  </si>
  <si>
    <t>Obs-Opt</t>
  </si>
  <si>
    <t>PAF_CHD_scenarioD</t>
  </si>
  <si>
    <t>PAF_stroke_scenarioD</t>
  </si>
  <si>
    <t>PAF_T2D_scenarioD</t>
  </si>
  <si>
    <t>PAF_CRC_scenarioD</t>
  </si>
  <si>
    <t>NULL</t>
  </si>
  <si>
    <t>Dairy</t>
  </si>
  <si>
    <t>Total</t>
  </si>
  <si>
    <t>Table 18 Supp</t>
  </si>
  <si>
    <t>Tab 22</t>
  </si>
  <si>
    <t>Tab 26</t>
  </si>
  <si>
    <t>Tab 30</t>
  </si>
  <si>
    <t>Attribut. DALYs CHD</t>
  </si>
  <si>
    <t>Attribut. DALYs stroke</t>
  </si>
  <si>
    <t>Attribut. DALYs T2D</t>
  </si>
  <si>
    <t>Attribut. DALYs CRC</t>
  </si>
  <si>
    <t>Diet high refined Grain</t>
  </si>
  <si>
    <t>Total_DALYs_attributable:</t>
  </si>
  <si>
    <t>DALYs/100g</t>
  </si>
  <si>
    <t>TMREL* DALYs/100g</t>
  </si>
  <si>
    <t>Obs* DALYs/100g</t>
  </si>
  <si>
    <t>Sum</t>
  </si>
  <si>
    <t>% Deviation</t>
  </si>
  <si>
    <t>Total DALYs per outcome (Table 2 ESM)</t>
  </si>
  <si>
    <t>% of 4,5 Mio. total DALYs</t>
  </si>
  <si>
    <t>Source: Schwingshackl et al. 2019</t>
  </si>
  <si>
    <t>Sources: See Methods in main text</t>
  </si>
  <si>
    <t>Food group</t>
  </si>
  <si>
    <t>Intake Ger g/d (Obs)</t>
  </si>
  <si>
    <t>Applied value for optimal intake TMREL (Opt)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</si>
</sst>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 tint="0.49998474074526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0" fontId="1" fillId="0" borderId="0" xfId="0" applyFont="1"/>
    <xf numFmtId="3" fontId="1" fillId="0" borderId="0" xfId="0" applyNumberFormat="1" applyFont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6" xfId="0" applyFont="1" applyBorder="1"/>
    <xf numFmtId="165" fontId="0" fillId="0" borderId="1" xfId="0" applyNumberFormat="1" applyBorder="1"/>
    <xf numFmtId="165" fontId="0" fillId="0" borderId="0" xfId="0" applyNumberFormat="1"/>
    <xf numFmtId="0" fontId="0" fillId="0" borderId="7" xfId="0" applyBorder="1"/>
    <xf numFmtId="165" fontId="1" fillId="0" borderId="1" xfId="0" applyNumberFormat="1" applyFont="1" applyBorder="1"/>
    <xf numFmtId="165" fontId="1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0" fontId="0" fillId="0" borderId="3" xfId="0" applyBorder="1"/>
    <xf numFmtId="0" fontId="1" fillId="0" borderId="8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0" fontId="0" fillId="0" borderId="8" xfId="0" applyBorder="1"/>
    <xf numFmtId="2" fontId="1" fillId="0" borderId="3" xfId="0" applyNumberFormat="1" applyFont="1" applyBorder="1" applyAlignment="1">
      <alignment vertical="top"/>
    </xf>
    <xf numFmtId="0" fontId="0" fillId="0" borderId="9" xfId="0" applyBorder="1" applyAlignment="1">
      <alignment vertical="top" wrapText="1"/>
    </xf>
    <xf numFmtId="3" fontId="0" fillId="0" borderId="9" xfId="0" applyNumberFormat="1" applyBorder="1" applyAlignment="1">
      <alignment vertical="top"/>
    </xf>
    <xf numFmtId="3" fontId="0" fillId="0" borderId="10" xfId="0" applyNumberFormat="1" applyBorder="1" applyAlignment="1">
      <alignment vertical="top"/>
    </xf>
    <xf numFmtId="3" fontId="1" fillId="0" borderId="11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0" fontId="1" fillId="0" borderId="5" xfId="0" applyFont="1" applyBorder="1" applyAlignment="1">
      <alignment wrapText="1"/>
    </xf>
    <xf numFmtId="164" fontId="0" fillId="0" borderId="0" xfId="0" applyNumberFormat="1"/>
    <xf numFmtId="1" fontId="0" fillId="0" borderId="0" xfId="0" applyNumberFormat="1"/>
    <xf numFmtId="0" fontId="0" fillId="0" borderId="5" xfId="0" applyBorder="1" applyAlignment="1">
      <alignment horizontal="center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9"/>
  <sheetViews>
    <sheetView tabSelected="1" zoomScale="85" zoomScaleNormal="85" workbookViewId="0">
      <selection activeCell="I27" sqref="I27"/>
    </sheetView>
  </sheetViews>
  <sheetFormatPr defaultColWidth="10.6640625" defaultRowHeight="14" x14ac:dyDescent="0.3"/>
  <cols>
    <col min="1" max="1" width="28.4140625" customWidth="1"/>
    <col min="2" max="2" width="11.4140625" bestFit="1" customWidth="1"/>
    <col min="3" max="3" width="11.1640625" customWidth="1"/>
    <col min="4" max="4" width="11.4140625" customWidth="1"/>
    <col min="5" max="5" width="11.1640625" bestFit="1" customWidth="1"/>
    <col min="6" max="6" width="11.4140625" bestFit="1" customWidth="1"/>
    <col min="7" max="7" width="16.08203125" bestFit="1" customWidth="1"/>
    <col min="9" max="9" width="13" bestFit="1" customWidth="1"/>
    <col min="10" max="10" width="11.08203125" bestFit="1" customWidth="1"/>
    <col min="11" max="11" width="11.75" bestFit="1" customWidth="1"/>
  </cols>
  <sheetData>
    <row r="1" spans="1:20" ht="14.5" thickBot="1" x14ac:dyDescent="0.35">
      <c r="B1" t="s">
        <v>35</v>
      </c>
      <c r="G1" t="s">
        <v>35</v>
      </c>
      <c r="N1" t="s">
        <v>36</v>
      </c>
    </row>
    <row r="2" spans="1:20" ht="84" x14ac:dyDescent="0.3">
      <c r="A2" t="s">
        <v>37</v>
      </c>
      <c r="B2" s="4" t="s">
        <v>11</v>
      </c>
      <c r="C2" s="5" t="s">
        <v>12</v>
      </c>
      <c r="D2" s="5" t="s">
        <v>13</v>
      </c>
      <c r="E2" s="5" t="s">
        <v>14</v>
      </c>
      <c r="F2" s="6" t="s">
        <v>31</v>
      </c>
      <c r="G2" s="15" t="s">
        <v>22</v>
      </c>
      <c r="H2" s="16" t="s">
        <v>23</v>
      </c>
      <c r="I2" s="16" t="s">
        <v>24</v>
      </c>
      <c r="J2" s="16" t="s">
        <v>25</v>
      </c>
      <c r="K2" s="16" t="s">
        <v>17</v>
      </c>
      <c r="L2" s="16"/>
      <c r="M2" s="17"/>
      <c r="N2" s="33" t="s">
        <v>38</v>
      </c>
      <c r="O2" s="33" t="s">
        <v>39</v>
      </c>
      <c r="P2" s="33" t="s">
        <v>10</v>
      </c>
      <c r="Q2" s="33" t="s">
        <v>28</v>
      </c>
      <c r="R2" s="33" t="s">
        <v>29</v>
      </c>
      <c r="S2" s="33" t="s">
        <v>30</v>
      </c>
      <c r="T2" s="17"/>
    </row>
    <row r="3" spans="1:20" x14ac:dyDescent="0.3">
      <c r="A3" t="s">
        <v>0</v>
      </c>
      <c r="B3" s="7">
        <v>7.2999999999999995E-2</v>
      </c>
      <c r="C3" s="8">
        <v>1.9E-2</v>
      </c>
      <c r="D3" s="8">
        <v>3.7999999999999999E-2</v>
      </c>
      <c r="E3" s="8">
        <v>5.3999999999999999E-2</v>
      </c>
      <c r="F3" s="9"/>
      <c r="G3" s="22">
        <f>$B$18*B3</f>
        <v>180656.38499999998</v>
      </c>
      <c r="H3" s="21">
        <f>$C$18*C3</f>
        <v>17596.774000000001</v>
      </c>
      <c r="I3" s="21">
        <f>$D$18*D3</f>
        <v>25508.905999999999</v>
      </c>
      <c r="J3" s="21">
        <f>$E$18*E3</f>
        <v>26259.606</v>
      </c>
      <c r="K3" s="3">
        <f>SUM(G3:J3)</f>
        <v>250021.67099999997</v>
      </c>
      <c r="M3" s="9"/>
      <c r="N3" s="34">
        <v>91.396197935700002</v>
      </c>
      <c r="O3">
        <v>375</v>
      </c>
      <c r="P3" s="34">
        <f t="shared" ref="P3:P14" si="0">N3-O3</f>
        <v>-283.6038020643</v>
      </c>
      <c r="Q3" s="21">
        <f t="shared" ref="Q3:Q14" si="1">100/P3*K3</f>
        <v>-88158.786722934645</v>
      </c>
      <c r="R3" s="21">
        <f t="shared" ref="R3:R14" si="2">Q3*O3/100</f>
        <v>-330595.45021100494</v>
      </c>
      <c r="S3" s="21">
        <f t="shared" ref="S3:S14" si="3">N3*Q3/100</f>
        <v>-80573.779211004963</v>
      </c>
      <c r="T3" s="9"/>
    </row>
    <row r="4" spans="1:20" x14ac:dyDescent="0.3">
      <c r="A4" t="s">
        <v>1</v>
      </c>
      <c r="B4" s="7">
        <v>6.0999999999999999E-2</v>
      </c>
      <c r="C4" s="8">
        <v>5.6000000000000001E-2</v>
      </c>
      <c r="D4" s="8">
        <v>3.5000000000000003E-2</v>
      </c>
      <c r="E4" s="8">
        <v>2.7E-2</v>
      </c>
      <c r="F4" s="9"/>
      <c r="G4" s="22">
        <f>$B$18*B4</f>
        <v>150959.44500000001</v>
      </c>
      <c r="H4" s="21">
        <f>$C$18*C4</f>
        <v>51864.175999999999</v>
      </c>
      <c r="I4" s="21">
        <f>$D$18*D4</f>
        <v>23495.045000000002</v>
      </c>
      <c r="J4" s="21">
        <f>$E$18*E4</f>
        <v>13129.803</v>
      </c>
      <c r="K4" s="3">
        <f>SUM(G4:J4)</f>
        <v>239448.46900000004</v>
      </c>
      <c r="M4" s="9"/>
      <c r="N4" s="34">
        <v>153.78111335099999</v>
      </c>
      <c r="O4">
        <v>300</v>
      </c>
      <c r="P4" s="34">
        <f t="shared" si="0"/>
        <v>-146.21888664900001</v>
      </c>
      <c r="Q4" s="21">
        <f t="shared" si="1"/>
        <v>-163760.28739351479</v>
      </c>
      <c r="R4" s="21">
        <f t="shared" si="2"/>
        <v>-491280.86218054435</v>
      </c>
      <c r="S4" s="21">
        <f t="shared" si="3"/>
        <v>-251832.39318054434</v>
      </c>
      <c r="T4" s="9"/>
    </row>
    <row r="5" spans="1:20" x14ac:dyDescent="0.3">
      <c r="A5" t="s">
        <v>2</v>
      </c>
      <c r="B5" s="7">
        <v>9.9000000000000005E-2</v>
      </c>
      <c r="C5" s="8" t="s">
        <v>15</v>
      </c>
      <c r="D5" s="8" t="s">
        <v>15</v>
      </c>
      <c r="E5" s="8" t="s">
        <v>15</v>
      </c>
      <c r="F5" s="9"/>
      <c r="G5" s="22">
        <f>$B$18*B5</f>
        <v>244999.755</v>
      </c>
      <c r="H5" s="21"/>
      <c r="I5" s="21"/>
      <c r="J5" s="21"/>
      <c r="K5" s="3">
        <f>G5</f>
        <v>244999.755</v>
      </c>
      <c r="M5" s="9"/>
      <c r="N5" s="34">
        <v>4.9166549079999999</v>
      </c>
      <c r="O5">
        <v>122</v>
      </c>
      <c r="P5" s="34">
        <f t="shared" si="0"/>
        <v>-117.083345092</v>
      </c>
      <c r="Q5" s="21">
        <f t="shared" si="1"/>
        <v>-209252.43877127676</v>
      </c>
      <c r="R5" s="21">
        <f t="shared" si="2"/>
        <v>-255287.97530095762</v>
      </c>
      <c r="S5" s="21">
        <f t="shared" si="3"/>
        <v>-10288.220300957673</v>
      </c>
      <c r="T5" s="9"/>
    </row>
    <row r="6" spans="1:20" x14ac:dyDescent="0.3">
      <c r="A6" t="s">
        <v>7</v>
      </c>
      <c r="B6" s="7">
        <v>0.17299999999999999</v>
      </c>
      <c r="C6" s="8" t="s">
        <v>15</v>
      </c>
      <c r="D6" s="8" t="s">
        <v>15</v>
      </c>
      <c r="E6" s="8" t="s">
        <v>15</v>
      </c>
      <c r="F6" s="9"/>
      <c r="G6" s="22">
        <f>$B$18*B6</f>
        <v>428130.88499999995</v>
      </c>
      <c r="H6" s="21"/>
      <c r="I6" s="21"/>
      <c r="J6" s="21"/>
      <c r="K6" s="3">
        <f>G6</f>
        <v>428130.88499999995</v>
      </c>
      <c r="M6" s="9"/>
      <c r="N6" s="34">
        <v>4.6466706220000003</v>
      </c>
      <c r="O6">
        <v>25</v>
      </c>
      <c r="P6" s="34">
        <f t="shared" si="0"/>
        <v>-20.353329377999998</v>
      </c>
      <c r="Q6" s="21">
        <f t="shared" si="1"/>
        <v>-2103493.1290542004</v>
      </c>
      <c r="R6" s="21">
        <f t="shared" si="2"/>
        <v>-525873.28226355009</v>
      </c>
      <c r="S6" s="21">
        <f t="shared" si="3"/>
        <v>-97742.397263550083</v>
      </c>
      <c r="T6" s="9"/>
    </row>
    <row r="7" spans="1:20" x14ac:dyDescent="0.3">
      <c r="A7" t="s">
        <v>3</v>
      </c>
      <c r="B7" s="7">
        <v>0.151</v>
      </c>
      <c r="C7" s="8" t="s">
        <v>15</v>
      </c>
      <c r="D7" s="8">
        <v>0.19800000000000001</v>
      </c>
      <c r="E7" s="8">
        <v>0.16400000000000001</v>
      </c>
      <c r="F7" s="9"/>
      <c r="G7" s="22">
        <f>$B$18*B7</f>
        <v>373686.495</v>
      </c>
      <c r="H7" s="21"/>
      <c r="I7" s="21">
        <f>$D$18*D7</f>
        <v>132914.826</v>
      </c>
      <c r="J7" s="21">
        <f>$E$18*E7</f>
        <v>79751.396000000008</v>
      </c>
      <c r="K7" s="3">
        <f>SUM(I7,G7,J7)</f>
        <v>586352.71699999995</v>
      </c>
      <c r="M7" s="9"/>
      <c r="N7" s="34">
        <v>12.43924511</v>
      </c>
      <c r="O7">
        <v>119</v>
      </c>
      <c r="P7" s="34">
        <f t="shared" si="0"/>
        <v>-106.56075489</v>
      </c>
      <c r="Q7" s="21">
        <f t="shared" si="1"/>
        <v>-550252.03003232961</v>
      </c>
      <c r="R7" s="21">
        <f t="shared" si="2"/>
        <v>-654799.91573847225</v>
      </c>
      <c r="S7" s="21">
        <f t="shared" si="3"/>
        <v>-68447.198738472289</v>
      </c>
      <c r="T7" s="9"/>
    </row>
    <row r="8" spans="1:20" x14ac:dyDescent="0.3">
      <c r="A8" t="s">
        <v>26</v>
      </c>
      <c r="B8" s="7" t="s">
        <v>15</v>
      </c>
      <c r="C8" s="8" t="s">
        <v>15</v>
      </c>
      <c r="D8" s="8">
        <v>2.8000000000000001E-2</v>
      </c>
      <c r="E8" s="8" t="s">
        <v>15</v>
      </c>
      <c r="F8" s="9"/>
      <c r="G8" s="22"/>
      <c r="H8" s="21"/>
      <c r="I8" s="21">
        <f>$D$18*D8</f>
        <v>18796.036</v>
      </c>
      <c r="J8" s="21"/>
      <c r="K8" s="3">
        <f>I8</f>
        <v>18796.036</v>
      </c>
      <c r="M8" s="9"/>
      <c r="N8" s="34">
        <v>221.57944067899999</v>
      </c>
      <c r="O8">
        <v>0</v>
      </c>
      <c r="P8" s="34">
        <f t="shared" si="0"/>
        <v>221.57944067899999</v>
      </c>
      <c r="Q8" s="21">
        <f t="shared" si="1"/>
        <v>8482.7527059379299</v>
      </c>
      <c r="R8" s="21">
        <f t="shared" si="2"/>
        <v>0</v>
      </c>
      <c r="S8" s="21">
        <f t="shared" si="3"/>
        <v>18796.036</v>
      </c>
      <c r="T8" s="9"/>
    </row>
    <row r="9" spans="1:20" x14ac:dyDescent="0.3">
      <c r="A9" t="s">
        <v>16</v>
      </c>
      <c r="B9" s="7">
        <v>2.4E-2</v>
      </c>
      <c r="C9" s="8">
        <v>1.9E-2</v>
      </c>
      <c r="D9" s="8">
        <v>2.5999999999999999E-2</v>
      </c>
      <c r="E9" s="8">
        <v>7.8E-2</v>
      </c>
      <c r="F9" s="9"/>
      <c r="G9" s="22">
        <f>$B$18*B9</f>
        <v>59393.880000000005</v>
      </c>
      <c r="H9" s="21">
        <f>$C$18*C9</f>
        <v>17596.774000000001</v>
      </c>
      <c r="I9" s="21">
        <f>$D$18*D9</f>
        <v>17453.462</v>
      </c>
      <c r="J9" s="21">
        <f>$E$18*E9</f>
        <v>37930.542000000001</v>
      </c>
      <c r="K9" s="3">
        <f>SUM(G9:J9)</f>
        <v>132374.658</v>
      </c>
      <c r="M9" s="9"/>
      <c r="N9" s="34">
        <v>196.29299068399999</v>
      </c>
      <c r="O9">
        <v>355</v>
      </c>
      <c r="P9" s="34">
        <f t="shared" si="0"/>
        <v>-158.70700931600001</v>
      </c>
      <c r="Q9" s="21">
        <f t="shared" si="1"/>
        <v>-83408.198900925723</v>
      </c>
      <c r="R9" s="21">
        <f t="shared" si="2"/>
        <v>-296099.10609828634</v>
      </c>
      <c r="S9" s="21">
        <f t="shared" si="3"/>
        <v>-163724.44809828632</v>
      </c>
      <c r="T9" s="9"/>
    </row>
    <row r="10" spans="1:20" x14ac:dyDescent="0.3">
      <c r="A10" t="s">
        <v>9</v>
      </c>
      <c r="B10" s="7" t="s">
        <v>15</v>
      </c>
      <c r="C10" s="8" t="s">
        <v>15</v>
      </c>
      <c r="D10" s="8">
        <v>1.4E-2</v>
      </c>
      <c r="E10" s="8" t="s">
        <v>15</v>
      </c>
      <c r="F10" s="9"/>
      <c r="G10" s="22"/>
      <c r="H10" s="21"/>
      <c r="I10" s="21">
        <f>$D$18*D10</f>
        <v>9398.018</v>
      </c>
      <c r="J10" s="21"/>
      <c r="K10" s="3">
        <f>I10</f>
        <v>9398.018</v>
      </c>
      <c r="M10" s="9"/>
      <c r="N10" s="34">
        <v>11.607502456000001</v>
      </c>
      <c r="O10">
        <v>0</v>
      </c>
      <c r="P10" s="34">
        <f t="shared" si="0"/>
        <v>11.607502456000001</v>
      </c>
      <c r="Q10" s="21">
        <f t="shared" si="1"/>
        <v>80965.031328872108</v>
      </c>
      <c r="R10" s="21">
        <f t="shared" si="2"/>
        <v>0</v>
      </c>
      <c r="S10" s="21">
        <f t="shared" si="3"/>
        <v>9398.018</v>
      </c>
      <c r="T10" s="9"/>
    </row>
    <row r="11" spans="1:20" x14ac:dyDescent="0.3">
      <c r="A11" t="s">
        <v>8</v>
      </c>
      <c r="B11" s="7">
        <v>7.5999999999999998E-2</v>
      </c>
      <c r="C11" s="8">
        <v>9.6000000000000002E-2</v>
      </c>
      <c r="D11" s="8" t="s">
        <v>15</v>
      </c>
      <c r="E11" s="8" t="s">
        <v>15</v>
      </c>
      <c r="F11" s="9"/>
      <c r="G11" s="22">
        <f>$B$18*B11</f>
        <v>188080.62</v>
      </c>
      <c r="H11" s="21">
        <f>$C$18*C11</f>
        <v>88910.016000000003</v>
      </c>
      <c r="I11" s="21"/>
      <c r="J11" s="21"/>
      <c r="K11" s="3">
        <f>SUM(G11:H11)</f>
        <v>276990.636</v>
      </c>
      <c r="M11" s="9"/>
      <c r="N11" s="34">
        <v>15.15593932</v>
      </c>
      <c r="O11">
        <v>131</v>
      </c>
      <c r="P11" s="34">
        <f t="shared" si="0"/>
        <v>-115.84406068</v>
      </c>
      <c r="Q11" s="21">
        <f t="shared" si="1"/>
        <v>-239106.46292444866</v>
      </c>
      <c r="R11" s="21">
        <f t="shared" si="2"/>
        <v>-313229.46643102774</v>
      </c>
      <c r="S11" s="21">
        <f t="shared" si="3"/>
        <v>-36238.830431027731</v>
      </c>
      <c r="T11" s="9"/>
    </row>
    <row r="12" spans="1:20" x14ac:dyDescent="0.3">
      <c r="A12" t="s">
        <v>4</v>
      </c>
      <c r="B12" s="7" t="s">
        <v>15</v>
      </c>
      <c r="C12" s="8">
        <v>3.1E-2</v>
      </c>
      <c r="D12" s="8">
        <v>5.5E-2</v>
      </c>
      <c r="E12" s="8">
        <v>3.3000000000000002E-2</v>
      </c>
      <c r="F12" s="9"/>
      <c r="G12" s="22"/>
      <c r="H12" s="21">
        <f>$C$18*C12</f>
        <v>28710.525999999998</v>
      </c>
      <c r="I12" s="21">
        <f>$D$18*D12</f>
        <v>36920.785000000003</v>
      </c>
      <c r="J12" s="21">
        <f>$E$18*E12</f>
        <v>16047.537</v>
      </c>
      <c r="K12" s="3">
        <f>SUM(H12:J12)</f>
        <v>81678.847999999998</v>
      </c>
      <c r="M12" s="9"/>
      <c r="N12" s="34">
        <v>41.649634644000002</v>
      </c>
      <c r="O12">
        <v>0</v>
      </c>
      <c r="P12" s="34">
        <f t="shared" si="0"/>
        <v>41.649634644000002</v>
      </c>
      <c r="Q12" s="21">
        <f t="shared" si="1"/>
        <v>196109.39855331133</v>
      </c>
      <c r="R12" s="21">
        <f t="shared" si="2"/>
        <v>0</v>
      </c>
      <c r="S12" s="21">
        <f t="shared" si="3"/>
        <v>81678.847999999998</v>
      </c>
      <c r="T12" s="9"/>
    </row>
    <row r="13" spans="1:20" x14ac:dyDescent="0.3">
      <c r="A13" t="s">
        <v>5</v>
      </c>
      <c r="B13" s="7" t="s">
        <v>15</v>
      </c>
      <c r="C13" s="8">
        <v>9.0999999999999998E-2</v>
      </c>
      <c r="D13" s="8">
        <v>0.17199999999999999</v>
      </c>
      <c r="E13" s="8">
        <v>0.154</v>
      </c>
      <c r="F13" s="9"/>
      <c r="G13" s="22"/>
      <c r="H13" s="21">
        <f>$C$18*C13</f>
        <v>84279.285999999993</v>
      </c>
      <c r="I13" s="21">
        <f>$D$18*D13</f>
        <v>115461.36399999999</v>
      </c>
      <c r="J13" s="21">
        <f>$E$18*E13</f>
        <v>74888.505999999994</v>
      </c>
      <c r="K13" s="3">
        <f>SUM(H13:J13)</f>
        <v>274629.15599999996</v>
      </c>
      <c r="M13" s="9"/>
      <c r="N13" s="34">
        <v>52.440261921999998</v>
      </c>
      <c r="O13">
        <v>0</v>
      </c>
      <c r="P13" s="34">
        <f t="shared" si="0"/>
        <v>52.440261921999998</v>
      </c>
      <c r="Q13" s="21">
        <f t="shared" si="1"/>
        <v>523699.05476155941</v>
      </c>
      <c r="R13" s="21">
        <f t="shared" si="2"/>
        <v>0</v>
      </c>
      <c r="S13" s="21">
        <f t="shared" si="3"/>
        <v>274629.15599999996</v>
      </c>
      <c r="T13" s="9"/>
    </row>
    <row r="14" spans="1:20" x14ac:dyDescent="0.3">
      <c r="A14" t="s">
        <v>6</v>
      </c>
      <c r="B14" s="7">
        <v>9.9000000000000005E-2</v>
      </c>
      <c r="C14" s="8">
        <v>4.5999999999999999E-2</v>
      </c>
      <c r="D14" s="8">
        <v>7.8E-2</v>
      </c>
      <c r="E14" s="8" t="s">
        <v>15</v>
      </c>
      <c r="F14" s="9"/>
      <c r="G14" s="22">
        <f>$B$18*B14</f>
        <v>244999.755</v>
      </c>
      <c r="H14" s="21">
        <f>$C$18*C14</f>
        <v>42602.716</v>
      </c>
      <c r="I14" s="21">
        <f>$D$18*D14</f>
        <v>52360.385999999999</v>
      </c>
      <c r="J14" s="21"/>
      <c r="K14" s="3">
        <f>SUM(G14:I14)</f>
        <v>339962.85700000002</v>
      </c>
      <c r="M14" s="9"/>
      <c r="N14" s="34">
        <v>143.92193497700001</v>
      </c>
      <c r="O14">
        <v>0</v>
      </c>
      <c r="P14" s="34">
        <f t="shared" si="0"/>
        <v>143.92193497700001</v>
      </c>
      <c r="Q14" s="21">
        <f t="shared" si="1"/>
        <v>236213.37293327047</v>
      </c>
      <c r="R14" s="21">
        <f t="shared" si="2"/>
        <v>0</v>
      </c>
      <c r="S14" s="21">
        <f t="shared" si="3"/>
        <v>339962.85700000002</v>
      </c>
      <c r="T14" s="9"/>
    </row>
    <row r="15" spans="1:20" x14ac:dyDescent="0.3">
      <c r="A15" s="2" t="s">
        <v>17</v>
      </c>
      <c r="B15" s="10">
        <v>0.55300000000000005</v>
      </c>
      <c r="C15" s="11">
        <v>0.31</v>
      </c>
      <c r="D15" s="11">
        <v>0.499</v>
      </c>
      <c r="E15" s="11">
        <v>0.41899999999999998</v>
      </c>
      <c r="F15" s="9"/>
      <c r="G15" s="1"/>
      <c r="M15" s="9"/>
      <c r="N15" s="21"/>
      <c r="O15" s="21"/>
      <c r="P15" s="21"/>
      <c r="Q15" s="21"/>
      <c r="R15" s="3">
        <f>SUM(R3:R14)</f>
        <v>-2867166.0582238436</v>
      </c>
      <c r="S15" s="3">
        <f>SUM(S3:S14)</f>
        <v>15617.647776156606</v>
      </c>
      <c r="T15" s="9"/>
    </row>
    <row r="16" spans="1:20" x14ac:dyDescent="0.3">
      <c r="B16" s="1"/>
      <c r="F16" s="9"/>
      <c r="G16" s="18"/>
      <c r="M16" s="9"/>
      <c r="R16" s="35">
        <f>R15/K18*100</f>
        <v>-99.458244205291891</v>
      </c>
      <c r="S16" s="35">
        <f>S15/K18*100</f>
        <v>0.54175579470812385</v>
      </c>
      <c r="T16" s="9" t="s">
        <v>32</v>
      </c>
    </row>
    <row r="17" spans="1:20" ht="28.5" thickBot="1" x14ac:dyDescent="0.35">
      <c r="B17" s="12" t="s">
        <v>18</v>
      </c>
      <c r="C17" s="13" t="s">
        <v>19</v>
      </c>
      <c r="D17" s="14" t="s">
        <v>20</v>
      </c>
      <c r="E17" s="14" t="s">
        <v>21</v>
      </c>
      <c r="F17" s="9"/>
      <c r="G17" s="1"/>
      <c r="M17" s="9"/>
      <c r="T17" s="9"/>
    </row>
    <row r="18" spans="1:20" ht="42.5" thickBot="1" x14ac:dyDescent="0.35">
      <c r="A18" s="25" t="s">
        <v>33</v>
      </c>
      <c r="B18" s="26">
        <v>2474745</v>
      </c>
      <c r="C18" s="27">
        <v>926146</v>
      </c>
      <c r="D18" s="27">
        <v>671287</v>
      </c>
      <c r="E18" s="27">
        <v>486289</v>
      </c>
      <c r="F18" s="28">
        <f>SUM(B18:E18)</f>
        <v>4558467</v>
      </c>
      <c r="G18" s="29"/>
      <c r="H18" s="30" t="s">
        <v>27</v>
      </c>
      <c r="I18" s="31"/>
      <c r="J18" s="31"/>
      <c r="K18" s="32">
        <f>SUM(K3:K14)</f>
        <v>2882783.7059999998</v>
      </c>
      <c r="L18" s="24">
        <f>K18/F18*100</f>
        <v>63.240201278192863</v>
      </c>
      <c r="M18" s="20" t="s">
        <v>34</v>
      </c>
      <c r="N18" s="19"/>
      <c r="O18" s="19"/>
      <c r="P18" s="19"/>
      <c r="Q18" s="19"/>
      <c r="R18" s="19"/>
      <c r="S18" s="19"/>
      <c r="T18" s="23"/>
    </row>
    <row r="19" spans="1:20" x14ac:dyDescent="0.3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</sheetData>
  <mergeCells count="1">
    <mergeCell ref="B19:M19"/>
  </mergeCells>
  <conditionalFormatting sqref="K3:K14">
    <cfRule type="colorScale" priority="8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S2 Table 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2025-12-02T13:43:41Z</dcterms:created>
  <dcterms:modified xsi:type="dcterms:W3CDTF">2026-06-26T08:19:27Z</dcterms:modified>
</cp:coreProperties>
</file>